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9360" windowHeight="5355" firstSheet="1" activeTab="9"/>
  </bookViews>
  <sheets>
    <sheet name="X2" sheetId="13" r:id="rId1"/>
    <sheet name="X1" sheetId="12" r:id="rId2"/>
    <sheet name="MRData" sheetId="4" r:id="rId3"/>
    <sheet name="DurbinWatson" sheetId="10" r:id="rId4"/>
    <sheet name="Residual Plot" sheetId="9" r:id="rId5"/>
    <sheet name="PlotData2" sheetId="8" r:id="rId6"/>
    <sheet name="Residual Plot for Shelf Space" sheetId="7" r:id="rId7"/>
    <sheet name="PlotData" sheetId="6" r:id="rId8"/>
    <sheet name="Residuals" sheetId="5" r:id="rId9"/>
    <sheet name="COMPUTE" sheetId="2" r:id="rId10"/>
    <sheet name="DATA" sheetId="1" r:id="rId11"/>
  </sheets>
  <calcPr calcId="145621"/>
</workbook>
</file>

<file path=xl/calcChain.xml><?xml version="1.0" encoding="utf-8"?>
<calcChain xmlns="http://schemas.openxmlformats.org/spreadsheetml/2006/main">
  <c r="B9" i="13" l="1"/>
  <c r="B9" i="12"/>
  <c r="B4" i="10"/>
  <c r="B3" i="10"/>
  <c r="B6" i="10" s="1"/>
  <c r="F13" i="5"/>
  <c r="F12" i="5"/>
  <c r="F11" i="5"/>
  <c r="F10" i="5"/>
  <c r="F9" i="5"/>
  <c r="F8" i="5"/>
  <c r="F7" i="5"/>
  <c r="F6" i="5"/>
  <c r="F5" i="5"/>
  <c r="F4" i="5"/>
  <c r="F3" i="5"/>
  <c r="F2" i="5"/>
  <c r="D13" i="5"/>
  <c r="D12" i="5"/>
  <c r="D11" i="5"/>
  <c r="D10" i="5"/>
  <c r="D9" i="5"/>
  <c r="D8" i="5"/>
  <c r="D7" i="5"/>
  <c r="D6" i="5"/>
  <c r="D5" i="5"/>
  <c r="D4" i="5"/>
  <c r="D3" i="5"/>
  <c r="D2" i="5"/>
  <c r="B8" i="2"/>
  <c r="L2" i="2" a="1"/>
  <c r="L2" i="2" s="1"/>
  <c r="B19" i="2" s="1"/>
  <c r="A19" i="2"/>
  <c r="A18" i="2"/>
  <c r="G16" i="2"/>
  <c r="I16" i="2" s="1"/>
  <c r="F16" i="2"/>
  <c r="H16" i="2" s="1"/>
  <c r="B14" i="2" l="1"/>
  <c r="N5" i="2"/>
  <c r="M4" i="2"/>
  <c r="B7" i="2" s="1"/>
  <c r="L3" i="2"/>
  <c r="C19" i="2" s="1"/>
  <c r="D19" i="2" s="1"/>
  <c r="E19" i="2" s="1"/>
  <c r="N6" i="2"/>
  <c r="M5" i="2"/>
  <c r="B13" i="2" s="1"/>
  <c r="L9" i="2" s="1"/>
  <c r="L10" i="2" s="1"/>
  <c r="L4" i="2"/>
  <c r="B5" i="2" s="1"/>
  <c r="N2" i="2"/>
  <c r="B17" i="2" s="1"/>
  <c r="D17" i="2" s="1"/>
  <c r="E17" i="2" s="1"/>
  <c r="M6" i="2"/>
  <c r="C13" i="2" s="1"/>
  <c r="D13" i="2" s="1"/>
  <c r="L5" i="2"/>
  <c r="E12" i="2" s="1"/>
  <c r="N3" i="2"/>
  <c r="C17" i="2" s="1"/>
  <c r="M2" i="2"/>
  <c r="B18" i="2" s="1"/>
  <c r="L6" i="2"/>
  <c r="C12" i="2" s="1"/>
  <c r="C14" i="2" s="1"/>
  <c r="B4" i="2" s="1"/>
  <c r="N4" i="2"/>
  <c r="M3" i="2"/>
  <c r="C18" i="2" s="1"/>
  <c r="B12" i="2"/>
  <c r="F12" i="2" s="1"/>
  <c r="L12" i="2" l="1"/>
  <c r="L11" i="2"/>
  <c r="F18" i="2" s="1"/>
  <c r="H18" i="2" s="1"/>
  <c r="B6" i="2"/>
  <c r="G17" i="2"/>
  <c r="I17" i="2" s="1"/>
  <c r="G18" i="2"/>
  <c r="I18" i="2" s="1"/>
  <c r="D18" i="2"/>
  <c r="E18" i="2" s="1"/>
  <c r="F17" i="2"/>
  <c r="H17" i="2" s="1"/>
  <c r="D12" i="2"/>
  <c r="F19" i="2" l="1"/>
  <c r="H19" i="2" s="1"/>
  <c r="G19" i="2"/>
  <c r="I19" i="2" s="1"/>
</calcChain>
</file>

<file path=xl/sharedStrings.xml><?xml version="1.0" encoding="utf-8"?>
<sst xmlns="http://schemas.openxmlformats.org/spreadsheetml/2006/main" count="94" uniqueCount="47">
  <si>
    <t>Sales</t>
  </si>
  <si>
    <t>Shelf Space</t>
  </si>
  <si>
    <t>Aisle Location</t>
  </si>
  <si>
    <t>Calculations</t>
  </si>
  <si>
    <r>
      <rPr>
        <i/>
        <sz val="11"/>
        <rFont val="Calibri"/>
        <family val="2"/>
      </rPr>
      <t>b2</t>
    </r>
    <r>
      <rPr>
        <sz val="11"/>
        <rFont val="Calibri"/>
        <family val="2"/>
      </rPr>
      <t>,</t>
    </r>
    <r>
      <rPr>
        <i/>
        <sz val="11"/>
        <rFont val="Calibri"/>
        <family val="2"/>
      </rPr>
      <t xml:space="preserve"> b1</t>
    </r>
    <r>
      <rPr>
        <sz val="11"/>
        <rFont val="Calibri"/>
        <family val="2"/>
      </rPr>
      <t>,</t>
    </r>
    <r>
      <rPr>
        <i/>
        <sz val="11"/>
        <rFont val="Calibri"/>
        <family val="2"/>
      </rPr>
      <t xml:space="preserve"> b0 </t>
    </r>
    <r>
      <rPr>
        <sz val="11"/>
        <rFont val="Calibri"/>
        <family val="2"/>
      </rPr>
      <t>intercepts</t>
    </r>
  </si>
  <si>
    <t>Regression Statistics</t>
  </si>
  <si>
    <r>
      <t xml:space="preserve">b2, b1, b0 </t>
    </r>
    <r>
      <rPr>
        <sz val="11"/>
        <rFont val="Calibri"/>
        <family val="2"/>
      </rPr>
      <t>Standard Error</t>
    </r>
  </si>
  <si>
    <t>Multiple R</t>
  </si>
  <si>
    <t>R Square, Standard Error</t>
  </si>
  <si>
    <t>R Square</t>
  </si>
  <si>
    <r>
      <t>F</t>
    </r>
    <r>
      <rPr>
        <sz val="11"/>
        <rFont val="Calibri"/>
        <family val="2"/>
      </rPr>
      <t xml:space="preserve">, Residual </t>
    </r>
    <r>
      <rPr>
        <i/>
        <sz val="11"/>
        <rFont val="Calibri"/>
        <family val="2"/>
      </rPr>
      <t>df</t>
    </r>
  </si>
  <si>
    <t>Adjusted R Square</t>
  </si>
  <si>
    <r>
      <t xml:space="preserve">Regression </t>
    </r>
    <r>
      <rPr>
        <i/>
        <sz val="11"/>
        <rFont val="Calibri"/>
        <family val="2"/>
      </rPr>
      <t>SS</t>
    </r>
    <r>
      <rPr>
        <sz val="11"/>
        <rFont val="Calibri"/>
        <family val="2"/>
      </rPr>
      <t xml:space="preserve">, Residual </t>
    </r>
    <r>
      <rPr>
        <i/>
        <sz val="11"/>
        <rFont val="Calibri"/>
        <family val="2"/>
      </rPr>
      <t>SS</t>
    </r>
  </si>
  <si>
    <t>Standard Error</t>
  </si>
  <si>
    <t>Observations</t>
  </si>
  <si>
    <t>Confidence level</t>
  </si>
  <si>
    <r>
      <t>t</t>
    </r>
    <r>
      <rPr>
        <sz val="11"/>
        <rFont val="Calibri"/>
        <family val="2"/>
      </rPr>
      <t xml:space="preserve"> Critical Value</t>
    </r>
  </si>
  <si>
    <t>ANOVA</t>
  </si>
  <si>
    <r>
      <t xml:space="preserve">Half Width </t>
    </r>
    <r>
      <rPr>
        <i/>
        <sz val="11"/>
        <rFont val="Calibri"/>
        <family val="2"/>
      </rPr>
      <t>b0</t>
    </r>
  </si>
  <si>
    <t>df</t>
  </si>
  <si>
    <t>SS</t>
  </si>
  <si>
    <t>MS</t>
  </si>
  <si>
    <t>F</t>
  </si>
  <si>
    <t>Significance F</t>
  </si>
  <si>
    <r>
      <t xml:space="preserve">Half Width </t>
    </r>
    <r>
      <rPr>
        <i/>
        <sz val="11"/>
        <rFont val="Calibri"/>
        <family val="2"/>
      </rPr>
      <t>b1</t>
    </r>
  </si>
  <si>
    <t>Regression</t>
  </si>
  <si>
    <r>
      <t xml:space="preserve">Half Width </t>
    </r>
    <r>
      <rPr>
        <i/>
        <sz val="11"/>
        <rFont val="Calibri"/>
        <family val="2"/>
      </rPr>
      <t>b2</t>
    </r>
  </si>
  <si>
    <t>Residual</t>
  </si>
  <si>
    <t>Total</t>
  </si>
  <si>
    <t>Coefficients</t>
  </si>
  <si>
    <t>t Stat</t>
  </si>
  <si>
    <t>P-value</t>
  </si>
  <si>
    <t>Intercept</t>
  </si>
  <si>
    <t>Regression Analysis</t>
  </si>
  <si>
    <t>Observation</t>
  </si>
  <si>
    <t>Predicted Sales</t>
  </si>
  <si>
    <t>Durbin-Watson Calculations</t>
  </si>
  <si>
    <t>Sum of Squared Difference of Residuals</t>
  </si>
  <si>
    <t>Sum of Squared Residuals</t>
  </si>
  <si>
    <t>Durbin-Watson Statistic</t>
  </si>
  <si>
    <t>Shelf Space and all other X</t>
  </si>
  <si>
    <t>Note:</t>
  </si>
  <si>
    <t>This worksheet does not recalculate.</t>
  </si>
  <si>
    <t>If regression data changes, rerun procedure</t>
  </si>
  <si>
    <t>to create an updated version of this worksheet.</t>
  </si>
  <si>
    <t>VIF</t>
  </si>
  <si>
    <t>Aisle Location and all other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</si>
</sst>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1" applyFont="1"/>
    <xf numFmtId="0" fontId="6" fillId="0" borderId="0" xfId="1" applyFont="1"/>
    <xf numFmtId="164" fontId="6" fillId="0" borderId="0" xfId="1" applyNumberFormat="1" applyFont="1" applyFill="1" applyBorder="1"/>
    <xf numFmtId="0" fontId="8" fillId="0" borderId="1" xfId="1" applyFont="1" applyFill="1" applyBorder="1" applyAlignment="1">
      <alignment horizontal="centerContinuous"/>
    </xf>
    <xf numFmtId="0" fontId="7" fillId="0" borderId="1" xfId="1" applyFont="1" applyFill="1" applyBorder="1" applyAlignment="1">
      <alignment horizontal="centerContinuous"/>
    </xf>
    <xf numFmtId="0" fontId="7" fillId="0" borderId="0" xfId="1" applyFont="1"/>
    <xf numFmtId="0" fontId="6" fillId="0" borderId="0" xfId="1" applyFont="1" applyFill="1" applyBorder="1" applyAlignment="1"/>
    <xf numFmtId="164" fontId="6" fillId="0" borderId="0" xfId="1" applyNumberFormat="1" applyFont="1" applyFill="1" applyBorder="1" applyAlignment="1"/>
    <xf numFmtId="0" fontId="6" fillId="0" borderId="0" xfId="1" applyNumberFormat="1" applyFont="1" applyFill="1" applyBorder="1"/>
    <xf numFmtId="0" fontId="6" fillId="0" borderId="0" xfId="1" applyFont="1" applyFill="1"/>
    <xf numFmtId="164" fontId="6" fillId="0" borderId="0" xfId="1" applyNumberFormat="1" applyFont="1" applyFill="1"/>
    <xf numFmtId="164" fontId="6" fillId="0" borderId="0" xfId="1" applyNumberFormat="1" applyFont="1"/>
    <xf numFmtId="0" fontId="6" fillId="0" borderId="3" xfId="1" applyFont="1" applyFill="1" applyBorder="1" applyAlignment="1"/>
    <xf numFmtId="9" fontId="6" fillId="0" borderId="0" xfId="2" applyFont="1" applyFill="1"/>
    <xf numFmtId="0" fontId="7" fillId="0" borderId="0" xfId="1" applyFont="1" applyFill="1"/>
    <xf numFmtId="0" fontId="7" fillId="0" borderId="1" xfId="1" applyFont="1" applyFill="1" applyBorder="1" applyAlignment="1">
      <alignment horizontal="center"/>
    </xf>
    <xf numFmtId="164" fontId="6" fillId="0" borderId="3" xfId="1" applyNumberFormat="1" applyFont="1" applyFill="1" applyBorder="1" applyAlignment="1"/>
    <xf numFmtId="164" fontId="6" fillId="0" borderId="4" xfId="1" applyNumberFormat="1" applyFont="1" applyFill="1" applyBorder="1"/>
    <xf numFmtId="164" fontId="6" fillId="0" borderId="5" xfId="1" applyNumberFormat="1" applyFont="1" applyFill="1" applyBorder="1"/>
    <xf numFmtId="164" fontId="6" fillId="0" borderId="6" xfId="1" applyNumberFormat="1" applyFont="1" applyFill="1" applyBorder="1"/>
    <xf numFmtId="0" fontId="6" fillId="0" borderId="7" xfId="1" applyNumberFormat="1" applyFont="1" applyFill="1" applyBorder="1"/>
    <xf numFmtId="0" fontId="6" fillId="0" borderId="3" xfId="1" applyNumberFormat="1" applyFont="1" applyFill="1" applyBorder="1"/>
    <xf numFmtId="164" fontId="6" fillId="0" borderId="8" xfId="1" applyNumberFormat="1" applyFont="1" applyFill="1" applyBorder="1"/>
    <xf numFmtId="164" fontId="6" fillId="0" borderId="9" xfId="1" applyNumberFormat="1" applyFont="1" applyFill="1" applyBorder="1"/>
    <xf numFmtId="164" fontId="6" fillId="0" borderId="10" xfId="1" applyNumberFormat="1" applyFont="1" applyFill="1" applyBorder="1"/>
    <xf numFmtId="0" fontId="9" fillId="0" borderId="0" xfId="0" applyFont="1"/>
    <xf numFmtId="0" fontId="9" fillId="2" borderId="11" xfId="0" applyFont="1" applyFill="1" applyBorder="1"/>
    <xf numFmtId="0" fontId="9" fillId="2" borderId="12" xfId="0" applyFont="1" applyFill="1" applyBorder="1"/>
    <xf numFmtId="0" fontId="6" fillId="0" borderId="9" xfId="1" applyNumberFormat="1" applyFont="1" applyFill="1" applyBorder="1"/>
    <xf numFmtId="0" fontId="6" fillId="0" borderId="10" xfId="1" applyNumberFormat="1" applyFont="1" applyFill="1" applyBorder="1"/>
    <xf numFmtId="0" fontId="5" fillId="2" borderId="13" xfId="1" applyFont="1" applyFill="1" applyBorder="1"/>
    <xf numFmtId="164" fontId="5" fillId="2" borderId="13" xfId="1" applyNumberFormat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 Plot for Aisle Location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PlotData2!$C$1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>
              <a:noFill/>
            </a:ln>
          </c:spPr>
          <c:xVal>
            <c:numRef>
              <c:f>PlotData2!$B$2:$B$13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xVal>
          <c:yVal>
            <c:numRef>
              <c:f>PlotData2!$C$2:$C$13</c:f>
              <c:numCache>
                <c:formatCode>General</c:formatCode>
                <c:ptCount val="12"/>
                <c:pt idx="0">
                  <c:v>-7</c:v>
                </c:pt>
                <c:pt idx="1">
                  <c:v>8</c:v>
                </c:pt>
                <c:pt idx="2">
                  <c:v>-27</c:v>
                </c:pt>
                <c:pt idx="3">
                  <c:v>-14</c:v>
                </c:pt>
                <c:pt idx="4">
                  <c:v>36</c:v>
                </c:pt>
                <c:pt idx="5">
                  <c:v>11</c:v>
                </c:pt>
                <c:pt idx="6">
                  <c:v>-11</c:v>
                </c:pt>
                <c:pt idx="7">
                  <c:v>29</c:v>
                </c:pt>
                <c:pt idx="8">
                  <c:v>-6</c:v>
                </c:pt>
                <c:pt idx="9">
                  <c:v>-18</c:v>
                </c:pt>
                <c:pt idx="10">
                  <c:v>12</c:v>
                </c:pt>
                <c:pt idx="11">
                  <c:v>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895872"/>
        <c:axId val="112898048"/>
      </c:scatterChart>
      <c:valAx>
        <c:axId val="11289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Aisle Location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98048"/>
        <c:crossesAt val="-40"/>
        <c:crossBetween val="midCat"/>
      </c:valAx>
      <c:valAx>
        <c:axId val="112898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8958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Residual Plot for Shelf Space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PlotData!$C$1</c:f>
              <c:strCache>
                <c:ptCount val="1"/>
                <c:pt idx="0">
                  <c:v>Residual</c:v>
                </c:pt>
              </c:strCache>
            </c:strRef>
          </c:tx>
          <c:spPr>
            <a:ln w="28575">
              <a:noFill/>
            </a:ln>
          </c:spPr>
          <c:xVal>
            <c:numRef>
              <c:f>PlotData!$B$2:$B$13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xVal>
          <c:yVal>
            <c:numRef>
              <c:f>PlotData!$C$2:$C$13</c:f>
              <c:numCache>
                <c:formatCode>General</c:formatCode>
                <c:ptCount val="12"/>
                <c:pt idx="0">
                  <c:v>-7</c:v>
                </c:pt>
                <c:pt idx="1">
                  <c:v>8</c:v>
                </c:pt>
                <c:pt idx="2">
                  <c:v>-27</c:v>
                </c:pt>
                <c:pt idx="3">
                  <c:v>-14</c:v>
                </c:pt>
                <c:pt idx="4">
                  <c:v>36</c:v>
                </c:pt>
                <c:pt idx="5">
                  <c:v>11</c:v>
                </c:pt>
                <c:pt idx="6">
                  <c:v>-11</c:v>
                </c:pt>
                <c:pt idx="7">
                  <c:v>29</c:v>
                </c:pt>
                <c:pt idx="8">
                  <c:v>-6</c:v>
                </c:pt>
                <c:pt idx="9">
                  <c:v>-18</c:v>
                </c:pt>
                <c:pt idx="10">
                  <c:v>12</c:v>
                </c:pt>
                <c:pt idx="11">
                  <c:v>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36672"/>
        <c:axId val="112638592"/>
      </c:scatterChart>
      <c:valAx>
        <c:axId val="11263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Shelf Space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638592"/>
        <c:crossesAt val="-40"/>
        <c:crossBetween val="midCat"/>
      </c:valAx>
      <c:valAx>
        <c:axId val="112638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26366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N23"/>
  <sheetViews>
    <sheetView workbookViewId="0">
      <selection activeCell="A10" sqref="A10"/>
    </sheetView>
  </sheetViews>
  <sheetFormatPr defaultRowHeight="15" x14ac:dyDescent="0.25"/>
  <cols>
    <col min="1" max="1" width="17.42578125" style="6" customWidth="1"/>
    <col min="2" max="2" width="11.7109375" style="6" bestFit="1" customWidth="1"/>
    <col min="3" max="3" width="14.5703125" style="6" bestFit="1" customWidth="1"/>
    <col min="4" max="4" width="13.7109375" style="6" bestFit="1" customWidth="1"/>
    <col min="5" max="5" width="12.7109375" style="6" bestFit="1" customWidth="1"/>
    <col min="6" max="6" width="13.42578125" style="6" bestFit="1" customWidth="1"/>
    <col min="7" max="7" width="11" style="6" bestFit="1" customWidth="1"/>
    <col min="8" max="8" width="12.42578125" style="6" bestFit="1" customWidth="1"/>
    <col min="9" max="9" width="12.5703125" style="6" bestFit="1" customWidth="1"/>
    <col min="10" max="10" width="1.5703125" style="6" customWidth="1"/>
    <col min="11" max="11" width="25.140625" style="6" customWidth="1"/>
    <col min="12" max="13" width="12" style="6" customWidth="1"/>
    <col min="14" max="14" width="9.5703125" style="6" bestFit="1" customWidth="1"/>
    <col min="15" max="16384" width="9.140625" style="6"/>
  </cols>
  <sheetData>
    <row r="1" spans="1:14" ht="15" customHeight="1" thickBot="1" x14ac:dyDescent="0.3">
      <c r="A1" s="5" t="s">
        <v>33</v>
      </c>
      <c r="K1" s="37" t="s">
        <v>3</v>
      </c>
      <c r="L1" s="38"/>
      <c r="M1" s="38"/>
      <c r="N1" s="38"/>
    </row>
    <row r="2" spans="1:14" ht="15" customHeight="1" thickBot="1" x14ac:dyDescent="0.3">
      <c r="A2" s="6" t="s">
        <v>46</v>
      </c>
      <c r="K2" s="6" t="s">
        <v>4</v>
      </c>
      <c r="L2" s="23">
        <v>-5.7331670465990109E-18</v>
      </c>
      <c r="M2" s="27">
        <v>0.33333333333333337</v>
      </c>
      <c r="N2" s="7"/>
    </row>
    <row r="3" spans="1:14" ht="15" customHeight="1" x14ac:dyDescent="0.25">
      <c r="A3" s="8" t="s">
        <v>5</v>
      </c>
      <c r="B3" s="9"/>
      <c r="D3" s="5" t="s">
        <v>41</v>
      </c>
      <c r="K3" s="10" t="s">
        <v>6</v>
      </c>
      <c r="L3" s="22">
        <v>2.6666666666666672E-2</v>
      </c>
      <c r="M3" s="28">
        <v>0.36514837167011083</v>
      </c>
      <c r="N3" s="7"/>
    </row>
    <row r="4" spans="1:14" ht="15" customHeight="1" x14ac:dyDescent="0.25">
      <c r="A4" s="11" t="s">
        <v>7</v>
      </c>
      <c r="B4" s="12">
        <v>0</v>
      </c>
      <c r="D4" s="5" t="s">
        <v>42</v>
      </c>
      <c r="K4" s="6" t="s">
        <v>8</v>
      </c>
      <c r="L4" s="22">
        <v>0</v>
      </c>
      <c r="M4" s="28">
        <v>0.51639777949432231</v>
      </c>
      <c r="N4" s="7"/>
    </row>
    <row r="5" spans="1:14" ht="15" customHeight="1" x14ac:dyDescent="0.25">
      <c r="A5" s="11" t="s">
        <v>9</v>
      </c>
      <c r="B5" s="12">
        <v>0</v>
      </c>
      <c r="D5" s="5" t="s">
        <v>43</v>
      </c>
      <c r="K5" s="10" t="s">
        <v>10</v>
      </c>
      <c r="L5" s="22">
        <v>0</v>
      </c>
      <c r="M5" s="33">
        <v>10</v>
      </c>
      <c r="N5" s="7"/>
    </row>
    <row r="6" spans="1:14" ht="15" customHeight="1" thickBot="1" x14ac:dyDescent="0.3">
      <c r="A6" s="11" t="s">
        <v>11</v>
      </c>
      <c r="B6" s="12">
        <v>-0.10000000000000009</v>
      </c>
      <c r="D6" s="5" t="s">
        <v>44</v>
      </c>
      <c r="K6" s="6" t="s">
        <v>12</v>
      </c>
      <c r="L6" s="25">
        <v>0</v>
      </c>
      <c r="M6" s="34">
        <v>2.6666666666666674</v>
      </c>
      <c r="N6" s="7"/>
    </row>
    <row r="7" spans="1:14" ht="15" customHeight="1" x14ac:dyDescent="0.25">
      <c r="A7" s="11" t="s">
        <v>13</v>
      </c>
      <c r="B7" s="12">
        <v>0.51639777949432231</v>
      </c>
      <c r="K7" s="14"/>
      <c r="L7" s="15"/>
      <c r="M7" s="15"/>
      <c r="N7" s="16"/>
    </row>
    <row r="8" spans="1:14" ht="15" customHeight="1" thickBot="1" x14ac:dyDescent="0.3">
      <c r="A8" s="17" t="s">
        <v>14</v>
      </c>
      <c r="B8" s="17">
        <v>12</v>
      </c>
      <c r="K8" s="14" t="s">
        <v>15</v>
      </c>
      <c r="L8" s="18">
        <v>0.95</v>
      </c>
      <c r="M8" s="15"/>
      <c r="N8" s="16"/>
    </row>
    <row r="9" spans="1:14" ht="15" customHeight="1" x14ac:dyDescent="0.25">
      <c r="A9" s="35" t="s">
        <v>45</v>
      </c>
      <c r="B9" s="36">
        <f>1 / (1 - B5)</f>
        <v>1</v>
      </c>
      <c r="K9" s="19" t="s">
        <v>16</v>
      </c>
      <c r="L9" s="15">
        <v>2.2281388519862744</v>
      </c>
      <c r="M9" s="15"/>
      <c r="N9" s="16"/>
    </row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1">
    <mergeCell ref="K1:N1"/>
  </mergeCells>
  <pageMargins left="0.7" right="0.7" top="0.75" bottom="0.75" header="0.3" footer="0.3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N23"/>
  <sheetViews>
    <sheetView workbookViewId="0">
      <selection activeCell="A10" sqref="A10"/>
    </sheetView>
  </sheetViews>
  <sheetFormatPr defaultRowHeight="15" x14ac:dyDescent="0.25"/>
  <cols>
    <col min="1" max="1" width="17.42578125" style="6" customWidth="1"/>
    <col min="2" max="2" width="11.7109375" style="6" bestFit="1" customWidth="1"/>
    <col min="3" max="3" width="14.5703125" style="6" bestFit="1" customWidth="1"/>
    <col min="4" max="4" width="13.7109375" style="6" bestFit="1" customWidth="1"/>
    <col min="5" max="5" width="12.7109375" style="6" bestFit="1" customWidth="1"/>
    <col min="6" max="6" width="13.42578125" style="6" bestFit="1" customWidth="1"/>
    <col min="7" max="7" width="11" style="6" bestFit="1" customWidth="1"/>
    <col min="8" max="8" width="12.42578125" style="6" bestFit="1" customWidth="1"/>
    <col min="9" max="9" width="12.5703125" style="6" bestFit="1" customWidth="1"/>
    <col min="10" max="10" width="1.5703125" style="6" customWidth="1"/>
    <col min="11" max="11" width="25.140625" style="6" customWidth="1"/>
    <col min="12" max="13" width="12" style="6" customWidth="1"/>
    <col min="14" max="14" width="9.5703125" style="6" bestFit="1" customWidth="1"/>
    <col min="15" max="16384" width="9.140625" style="6"/>
  </cols>
  <sheetData>
    <row r="1" spans="1:14" ht="15" customHeight="1" thickBot="1" x14ac:dyDescent="0.3">
      <c r="A1" s="5" t="s">
        <v>33</v>
      </c>
      <c r="K1" s="37" t="s">
        <v>3</v>
      </c>
      <c r="L1" s="38"/>
      <c r="M1" s="38"/>
      <c r="N1" s="38"/>
    </row>
    <row r="2" spans="1:14" ht="15" customHeight="1" thickBot="1" x14ac:dyDescent="0.3">
      <c r="A2" s="6" t="s">
        <v>40</v>
      </c>
      <c r="K2" s="6" t="s">
        <v>4</v>
      </c>
      <c r="L2" s="23">
        <v>1.0877919644084146E-15</v>
      </c>
      <c r="M2" s="27">
        <v>12.5</v>
      </c>
      <c r="N2" s="7"/>
    </row>
    <row r="3" spans="1:14" ht="15" customHeight="1" x14ac:dyDescent="0.25">
      <c r="A3" s="8" t="s">
        <v>5</v>
      </c>
      <c r="B3" s="9"/>
      <c r="D3" s="5" t="s">
        <v>41</v>
      </c>
      <c r="K3" s="10" t="s">
        <v>6</v>
      </c>
      <c r="L3" s="22">
        <v>3.75</v>
      </c>
      <c r="M3" s="28">
        <v>2.1650635094610973</v>
      </c>
      <c r="N3" s="7"/>
    </row>
    <row r="4" spans="1:14" ht="15" customHeight="1" x14ac:dyDescent="0.25">
      <c r="A4" s="11" t="s">
        <v>7</v>
      </c>
      <c r="B4" s="12" t="e">
        <v>#NUM!</v>
      </c>
      <c r="D4" s="5" t="s">
        <v>42</v>
      </c>
      <c r="K4" s="6" t="s">
        <v>8</v>
      </c>
      <c r="L4" s="22">
        <v>-1.5158245029548803E-16</v>
      </c>
      <c r="M4" s="28">
        <v>6.123724356957946</v>
      </c>
      <c r="N4" s="7"/>
    </row>
    <row r="5" spans="1:14" ht="15" customHeight="1" x14ac:dyDescent="0.25">
      <c r="A5" s="11" t="s">
        <v>9</v>
      </c>
      <c r="B5" s="12">
        <v>-1.5158245029548803E-16</v>
      </c>
      <c r="D5" s="5" t="s">
        <v>43</v>
      </c>
      <c r="K5" s="10" t="s">
        <v>10</v>
      </c>
      <c r="L5" s="22">
        <v>-1.5158245029548801E-15</v>
      </c>
      <c r="M5" s="33">
        <v>10</v>
      </c>
      <c r="N5" s="7"/>
    </row>
    <row r="6" spans="1:14" ht="15" customHeight="1" thickBot="1" x14ac:dyDescent="0.3">
      <c r="A6" s="11" t="s">
        <v>11</v>
      </c>
      <c r="B6" s="12">
        <v>-0.10000000000000031</v>
      </c>
      <c r="D6" s="5" t="s">
        <v>44</v>
      </c>
      <c r="K6" s="6" t="s">
        <v>12</v>
      </c>
      <c r="L6" s="25">
        <v>-5.6843418860808015E-14</v>
      </c>
      <c r="M6" s="34">
        <v>375.00000000000006</v>
      </c>
      <c r="N6" s="7"/>
    </row>
    <row r="7" spans="1:14" ht="15" customHeight="1" x14ac:dyDescent="0.25">
      <c r="A7" s="11" t="s">
        <v>13</v>
      </c>
      <c r="B7" s="12">
        <v>6.123724356957946</v>
      </c>
      <c r="K7" s="14"/>
      <c r="L7" s="15"/>
      <c r="M7" s="15"/>
      <c r="N7" s="16"/>
    </row>
    <row r="8" spans="1:14" ht="15" customHeight="1" thickBot="1" x14ac:dyDescent="0.3">
      <c r="A8" s="17" t="s">
        <v>14</v>
      </c>
      <c r="B8" s="17">
        <v>12</v>
      </c>
      <c r="K8" s="14" t="s">
        <v>15</v>
      </c>
      <c r="L8" s="18">
        <v>0.95</v>
      </c>
      <c r="M8" s="15"/>
      <c r="N8" s="16"/>
    </row>
    <row r="9" spans="1:14" ht="15" customHeight="1" x14ac:dyDescent="0.25">
      <c r="A9" s="35" t="s">
        <v>45</v>
      </c>
      <c r="B9" s="36">
        <f>1 / (1 - B5)</f>
        <v>0.99999999999999978</v>
      </c>
      <c r="K9" s="19" t="s">
        <v>16</v>
      </c>
      <c r="L9" s="15">
        <v>2.2281388519862744</v>
      </c>
      <c r="M9" s="15"/>
      <c r="N9" s="16"/>
    </row>
    <row r="10" spans="1:14" ht="15" customHeight="1" x14ac:dyDescent="0.25"/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mergeCells count="1">
    <mergeCell ref="K1:N1"/>
  </mergeCells>
  <pageMargins left="0.7" right="0.7" top="0.75" bottom="0.75" header="0.3" footer="0.3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2.7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160</v>
      </c>
      <c r="B2">
        <v>5</v>
      </c>
      <c r="C2">
        <v>0</v>
      </c>
    </row>
    <row r="3" spans="1:3" x14ac:dyDescent="0.2">
      <c r="A3">
        <v>220</v>
      </c>
      <c r="B3">
        <v>5</v>
      </c>
      <c r="C3">
        <v>1</v>
      </c>
    </row>
    <row r="4" spans="1:3" x14ac:dyDescent="0.2">
      <c r="A4">
        <v>140</v>
      </c>
      <c r="B4">
        <v>5</v>
      </c>
      <c r="C4">
        <v>0</v>
      </c>
    </row>
    <row r="5" spans="1:3" x14ac:dyDescent="0.2">
      <c r="A5">
        <v>190</v>
      </c>
      <c r="B5">
        <v>10</v>
      </c>
      <c r="C5">
        <v>0</v>
      </c>
    </row>
    <row r="6" spans="1:3" x14ac:dyDescent="0.2">
      <c r="A6">
        <v>240</v>
      </c>
      <c r="B6">
        <v>10</v>
      </c>
      <c r="C6">
        <v>0</v>
      </c>
    </row>
    <row r="7" spans="1:3" x14ac:dyDescent="0.2">
      <c r="A7">
        <v>260</v>
      </c>
      <c r="B7">
        <v>10</v>
      </c>
      <c r="C7">
        <v>1</v>
      </c>
    </row>
    <row r="8" spans="1:3" x14ac:dyDescent="0.2">
      <c r="A8">
        <v>230</v>
      </c>
      <c r="B8">
        <v>15</v>
      </c>
      <c r="C8">
        <v>0</v>
      </c>
    </row>
    <row r="9" spans="1:3" x14ac:dyDescent="0.2">
      <c r="A9">
        <v>270</v>
      </c>
      <c r="B9">
        <v>15</v>
      </c>
      <c r="C9">
        <v>0</v>
      </c>
    </row>
    <row r="10" spans="1:3" x14ac:dyDescent="0.2">
      <c r="A10">
        <v>280</v>
      </c>
      <c r="B10">
        <v>15</v>
      </c>
      <c r="C10">
        <v>1</v>
      </c>
    </row>
    <row r="11" spans="1:3" x14ac:dyDescent="0.2">
      <c r="A11">
        <v>260</v>
      </c>
      <c r="B11">
        <v>20</v>
      </c>
      <c r="C11">
        <v>0</v>
      </c>
    </row>
    <row r="12" spans="1:3" x14ac:dyDescent="0.2">
      <c r="A12">
        <v>290</v>
      </c>
      <c r="B12">
        <v>20</v>
      </c>
      <c r="C12">
        <v>0</v>
      </c>
    </row>
    <row r="13" spans="1:3" x14ac:dyDescent="0.2">
      <c r="A13">
        <v>310</v>
      </c>
      <c r="B13">
        <v>20</v>
      </c>
      <c r="C13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2.75" x14ac:dyDescent="0.2"/>
  <cols>
    <col min="1" max="1" width="34.5703125" bestFit="1" customWidth="1"/>
    <col min="2" max="2" width="5" customWidth="1"/>
  </cols>
  <sheetData>
    <row r="1" spans="1:2" x14ac:dyDescent="0.2">
      <c r="A1" s="30" t="s">
        <v>36</v>
      </c>
    </row>
    <row r="3" spans="1:2" x14ac:dyDescent="0.2">
      <c r="A3" t="s">
        <v>37</v>
      </c>
      <c r="B3">
        <f>SUMXMY2(Residuals!$F$3:'Residuals'!$F$13, Residuals!$F$2:'Residuals'!$F$12)</f>
        <v>9722</v>
      </c>
    </row>
    <row r="4" spans="1:2" x14ac:dyDescent="0.2">
      <c r="A4" t="s">
        <v>38</v>
      </c>
      <c r="B4">
        <f>SUMSQ(Residuals!$F$2:'Residuals'!$F$13)</f>
        <v>4090</v>
      </c>
    </row>
    <row r="6" spans="1:2" x14ac:dyDescent="0.2">
      <c r="A6" s="31" t="s">
        <v>39</v>
      </c>
      <c r="B6" s="32">
        <f>B3/B4</f>
        <v>2.3770171149144255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/>
  </sheetViews>
  <sheetFormatPr defaultRowHeight="12.75" x14ac:dyDescent="0.2"/>
  <sheetData>
    <row r="1" spans="2:3" x14ac:dyDescent="0.2">
      <c r="B1" t="s">
        <v>2</v>
      </c>
      <c r="C1" t="s">
        <v>27</v>
      </c>
    </row>
    <row r="2" spans="2:3" x14ac:dyDescent="0.2">
      <c r="B2">
        <v>0</v>
      </c>
      <c r="C2">
        <v>-7</v>
      </c>
    </row>
    <row r="3" spans="2:3" x14ac:dyDescent="0.2">
      <c r="B3">
        <v>1</v>
      </c>
      <c r="C3">
        <v>8</v>
      </c>
    </row>
    <row r="4" spans="2:3" x14ac:dyDescent="0.2">
      <c r="B4">
        <v>0</v>
      </c>
      <c r="C4">
        <v>-27</v>
      </c>
    </row>
    <row r="5" spans="2:3" x14ac:dyDescent="0.2">
      <c r="B5">
        <v>0</v>
      </c>
      <c r="C5">
        <v>-14</v>
      </c>
    </row>
    <row r="6" spans="2:3" x14ac:dyDescent="0.2">
      <c r="B6">
        <v>0</v>
      </c>
      <c r="C6">
        <v>36</v>
      </c>
    </row>
    <row r="7" spans="2:3" x14ac:dyDescent="0.2">
      <c r="B7">
        <v>1</v>
      </c>
      <c r="C7">
        <v>11</v>
      </c>
    </row>
    <row r="8" spans="2:3" x14ac:dyDescent="0.2">
      <c r="B8">
        <v>0</v>
      </c>
      <c r="C8">
        <v>-11</v>
      </c>
    </row>
    <row r="9" spans="2:3" x14ac:dyDescent="0.2">
      <c r="B9">
        <v>0</v>
      </c>
      <c r="C9">
        <v>29</v>
      </c>
    </row>
    <row r="10" spans="2:3" x14ac:dyDescent="0.2">
      <c r="B10">
        <v>1</v>
      </c>
      <c r="C10">
        <v>-6</v>
      </c>
    </row>
    <row r="11" spans="2:3" x14ac:dyDescent="0.2">
      <c r="B11">
        <v>0</v>
      </c>
      <c r="C11">
        <v>-18</v>
      </c>
    </row>
    <row r="12" spans="2:3" x14ac:dyDescent="0.2">
      <c r="B12">
        <v>0</v>
      </c>
      <c r="C12">
        <v>12</v>
      </c>
    </row>
    <row r="13" spans="2:3" x14ac:dyDescent="0.2">
      <c r="B13">
        <v>1</v>
      </c>
      <c r="C13">
        <v>-13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workbookViewId="0"/>
  </sheetViews>
  <sheetFormatPr defaultRowHeight="12.75" x14ac:dyDescent="0.2"/>
  <sheetData>
    <row r="1" spans="2:3" x14ac:dyDescent="0.2">
      <c r="B1" t="s">
        <v>1</v>
      </c>
      <c r="C1" t="s">
        <v>27</v>
      </c>
    </row>
    <row r="2" spans="2:3" x14ac:dyDescent="0.2">
      <c r="B2">
        <v>5</v>
      </c>
      <c r="C2">
        <v>-7</v>
      </c>
    </row>
    <row r="3" spans="2:3" x14ac:dyDescent="0.2">
      <c r="B3">
        <v>5</v>
      </c>
      <c r="C3">
        <v>8</v>
      </c>
    </row>
    <row r="4" spans="2:3" x14ac:dyDescent="0.2">
      <c r="B4">
        <v>5</v>
      </c>
      <c r="C4">
        <v>-27</v>
      </c>
    </row>
    <row r="5" spans="2:3" x14ac:dyDescent="0.2">
      <c r="B5">
        <v>10</v>
      </c>
      <c r="C5">
        <v>-14</v>
      </c>
    </row>
    <row r="6" spans="2:3" x14ac:dyDescent="0.2">
      <c r="B6">
        <v>10</v>
      </c>
      <c r="C6">
        <v>36</v>
      </c>
    </row>
    <row r="7" spans="2:3" x14ac:dyDescent="0.2">
      <c r="B7">
        <v>10</v>
      </c>
      <c r="C7">
        <v>11</v>
      </c>
    </row>
    <row r="8" spans="2:3" x14ac:dyDescent="0.2">
      <c r="B8">
        <v>15</v>
      </c>
      <c r="C8">
        <v>-11</v>
      </c>
    </row>
    <row r="9" spans="2:3" x14ac:dyDescent="0.2">
      <c r="B9">
        <v>15</v>
      </c>
      <c r="C9">
        <v>29</v>
      </c>
    </row>
    <row r="10" spans="2:3" x14ac:dyDescent="0.2">
      <c r="B10">
        <v>15</v>
      </c>
      <c r="C10">
        <v>-6</v>
      </c>
    </row>
    <row r="11" spans="2:3" x14ac:dyDescent="0.2">
      <c r="B11">
        <v>20</v>
      </c>
      <c r="C11">
        <v>-18</v>
      </c>
    </row>
    <row r="12" spans="2:3" x14ac:dyDescent="0.2">
      <c r="B12">
        <v>20</v>
      </c>
      <c r="C12">
        <v>12</v>
      </c>
    </row>
    <row r="13" spans="2:3" x14ac:dyDescent="0.2">
      <c r="B13">
        <v>20</v>
      </c>
      <c r="C13">
        <v>-13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2.75" x14ac:dyDescent="0.2"/>
  <cols>
    <col min="1" max="1" width="10.7109375" bestFit="1" customWidth="1"/>
    <col min="2" max="2" width="11" bestFit="1" customWidth="1"/>
    <col min="3" max="3" width="12.7109375" bestFit="1" customWidth="1"/>
    <col min="4" max="4" width="14.28515625" bestFit="1" customWidth="1"/>
    <col min="5" max="5" width="5.7109375" bestFit="1" customWidth="1"/>
  </cols>
  <sheetData>
    <row r="1" spans="1:6" x14ac:dyDescent="0.2">
      <c r="A1" t="s">
        <v>34</v>
      </c>
      <c r="B1" t="s">
        <v>1</v>
      </c>
      <c r="C1" t="s">
        <v>2</v>
      </c>
      <c r="D1" t="s">
        <v>35</v>
      </c>
      <c r="E1" t="s">
        <v>0</v>
      </c>
      <c r="F1" t="s">
        <v>27</v>
      </c>
    </row>
    <row r="2" spans="1:6" x14ac:dyDescent="0.2">
      <c r="A2">
        <v>1</v>
      </c>
      <c r="B2">
        <v>5</v>
      </c>
      <c r="C2">
        <v>0</v>
      </c>
      <c r="D2">
        <f>COMPUTE!$B$18 * B2 + COMPUTE!$B$19 * C2 + COMPUTE!$B$17</f>
        <v>167</v>
      </c>
      <c r="E2">
        <v>160</v>
      </c>
      <c r="F2">
        <f>E2 - D2</f>
        <v>-7</v>
      </c>
    </row>
    <row r="3" spans="1:6" x14ac:dyDescent="0.2">
      <c r="A3">
        <v>2</v>
      </c>
      <c r="B3">
        <v>5</v>
      </c>
      <c r="C3">
        <v>1</v>
      </c>
      <c r="D3">
        <f>COMPUTE!$B$18 * B3 + COMPUTE!$B$19 * C3 + COMPUTE!$B$17</f>
        <v>212</v>
      </c>
      <c r="E3">
        <v>220</v>
      </c>
      <c r="F3">
        <f t="shared" ref="F3:F13" si="0">E3 - D3</f>
        <v>8</v>
      </c>
    </row>
    <row r="4" spans="1:6" x14ac:dyDescent="0.2">
      <c r="A4">
        <v>3</v>
      </c>
      <c r="B4">
        <v>5</v>
      </c>
      <c r="C4">
        <v>0</v>
      </c>
      <c r="D4">
        <f>COMPUTE!$B$18 * B4 + COMPUTE!$B$19 * C4 + COMPUTE!$B$17</f>
        <v>167</v>
      </c>
      <c r="E4">
        <v>140</v>
      </c>
      <c r="F4">
        <f t="shared" si="0"/>
        <v>-27</v>
      </c>
    </row>
    <row r="5" spans="1:6" x14ac:dyDescent="0.2">
      <c r="A5">
        <v>4</v>
      </c>
      <c r="B5">
        <v>10</v>
      </c>
      <c r="C5">
        <v>0</v>
      </c>
      <c r="D5">
        <f>COMPUTE!$B$18 * B5 + COMPUTE!$B$19 * C5 + COMPUTE!$B$17</f>
        <v>204</v>
      </c>
      <c r="E5">
        <v>190</v>
      </c>
      <c r="F5">
        <f t="shared" si="0"/>
        <v>-14</v>
      </c>
    </row>
    <row r="6" spans="1:6" x14ac:dyDescent="0.2">
      <c r="A6">
        <v>5</v>
      </c>
      <c r="B6">
        <v>10</v>
      </c>
      <c r="C6">
        <v>0</v>
      </c>
      <c r="D6">
        <f>COMPUTE!$B$18 * B6 + COMPUTE!$B$19 * C6 + COMPUTE!$B$17</f>
        <v>204</v>
      </c>
      <c r="E6">
        <v>240</v>
      </c>
      <c r="F6">
        <f t="shared" si="0"/>
        <v>36</v>
      </c>
    </row>
    <row r="7" spans="1:6" x14ac:dyDescent="0.2">
      <c r="A7">
        <v>6</v>
      </c>
      <c r="B7">
        <v>10</v>
      </c>
      <c r="C7">
        <v>1</v>
      </c>
      <c r="D7">
        <f>COMPUTE!$B$18 * B7 + COMPUTE!$B$19 * C7 + COMPUTE!$B$17</f>
        <v>249</v>
      </c>
      <c r="E7">
        <v>260</v>
      </c>
      <c r="F7">
        <f t="shared" si="0"/>
        <v>11</v>
      </c>
    </row>
    <row r="8" spans="1:6" x14ac:dyDescent="0.2">
      <c r="A8">
        <v>7</v>
      </c>
      <c r="B8">
        <v>15</v>
      </c>
      <c r="C8">
        <v>0</v>
      </c>
      <c r="D8">
        <f>COMPUTE!$B$18 * B8 + COMPUTE!$B$19 * C8 + COMPUTE!$B$17</f>
        <v>241</v>
      </c>
      <c r="E8">
        <v>230</v>
      </c>
      <c r="F8">
        <f t="shared" si="0"/>
        <v>-11</v>
      </c>
    </row>
    <row r="9" spans="1:6" x14ac:dyDescent="0.2">
      <c r="A9">
        <v>8</v>
      </c>
      <c r="B9">
        <v>15</v>
      </c>
      <c r="C9">
        <v>0</v>
      </c>
      <c r="D9">
        <f>COMPUTE!$B$18 * B9 + COMPUTE!$B$19 * C9 + COMPUTE!$B$17</f>
        <v>241</v>
      </c>
      <c r="E9">
        <v>270</v>
      </c>
      <c r="F9">
        <f t="shared" si="0"/>
        <v>29</v>
      </c>
    </row>
    <row r="10" spans="1:6" x14ac:dyDescent="0.2">
      <c r="A10">
        <v>9</v>
      </c>
      <c r="B10">
        <v>15</v>
      </c>
      <c r="C10">
        <v>1</v>
      </c>
      <c r="D10">
        <f>COMPUTE!$B$18 * B10 + COMPUTE!$B$19 * C10 + COMPUTE!$B$17</f>
        <v>286</v>
      </c>
      <c r="E10">
        <v>280</v>
      </c>
      <c r="F10">
        <f t="shared" si="0"/>
        <v>-6</v>
      </c>
    </row>
    <row r="11" spans="1:6" x14ac:dyDescent="0.2">
      <c r="A11">
        <v>10</v>
      </c>
      <c r="B11">
        <v>20</v>
      </c>
      <c r="C11">
        <v>0</v>
      </c>
      <c r="D11">
        <f>COMPUTE!$B$18 * B11 + COMPUTE!$B$19 * C11 + COMPUTE!$B$17</f>
        <v>278</v>
      </c>
      <c r="E11">
        <v>260</v>
      </c>
      <c r="F11">
        <f t="shared" si="0"/>
        <v>-18</v>
      </c>
    </row>
    <row r="12" spans="1:6" x14ac:dyDescent="0.2">
      <c r="A12">
        <v>11</v>
      </c>
      <c r="B12">
        <v>20</v>
      </c>
      <c r="C12">
        <v>0</v>
      </c>
      <c r="D12">
        <f>COMPUTE!$B$18 * B12 + COMPUTE!$B$19 * C12 + COMPUTE!$B$17</f>
        <v>278</v>
      </c>
      <c r="E12">
        <v>290</v>
      </c>
      <c r="F12">
        <f t="shared" si="0"/>
        <v>12</v>
      </c>
    </row>
    <row r="13" spans="1:6" x14ac:dyDescent="0.2">
      <c r="A13">
        <v>12</v>
      </c>
      <c r="B13">
        <v>20</v>
      </c>
      <c r="C13">
        <v>1</v>
      </c>
      <c r="D13">
        <f>COMPUTE!$B$18 * B13 + COMPUTE!$B$19 * C13 + COMPUTE!$B$17</f>
        <v>323</v>
      </c>
      <c r="E13">
        <v>310</v>
      </c>
      <c r="F13">
        <f t="shared" si="0"/>
        <v>-13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N33"/>
  <sheetViews>
    <sheetView tabSelected="1" workbookViewId="0">
      <selection activeCell="K19" sqref="K19"/>
    </sheetView>
  </sheetViews>
  <sheetFormatPr defaultRowHeight="15" x14ac:dyDescent="0.25"/>
  <cols>
    <col min="1" max="1" width="17.42578125" style="6" customWidth="1"/>
    <col min="2" max="2" width="11.7109375" style="6" bestFit="1" customWidth="1"/>
    <col min="3" max="3" width="14.5703125" style="6" bestFit="1" customWidth="1"/>
    <col min="4" max="4" width="10.5703125" style="6" bestFit="1" customWidth="1"/>
    <col min="5" max="5" width="8.140625" style="6" bestFit="1" customWidth="1"/>
    <col min="6" max="6" width="13.42578125" style="6" bestFit="1" customWidth="1"/>
    <col min="7" max="7" width="11" style="6" bestFit="1" customWidth="1"/>
    <col min="8" max="8" width="12.42578125" style="6" bestFit="1" customWidth="1"/>
    <col min="9" max="9" width="12.5703125" style="6" bestFit="1" customWidth="1"/>
    <col min="10" max="10" width="1.5703125" style="6" customWidth="1"/>
    <col min="11" max="11" width="25.140625" style="6" customWidth="1"/>
    <col min="12" max="13" width="12" style="6" customWidth="1"/>
    <col min="14" max="14" width="9.5703125" style="6" bestFit="1" customWidth="1"/>
    <col min="15" max="16384" width="9.140625" style="6"/>
  </cols>
  <sheetData>
    <row r="1" spans="1:14" ht="15" customHeight="1" thickBot="1" x14ac:dyDescent="0.3">
      <c r="A1" s="5" t="s">
        <v>33</v>
      </c>
      <c r="K1" s="37" t="s">
        <v>3</v>
      </c>
      <c r="L1" s="38"/>
      <c r="M1" s="38"/>
      <c r="N1" s="38"/>
    </row>
    <row r="2" spans="1:14" ht="15" customHeight="1" thickBot="1" x14ac:dyDescent="0.3">
      <c r="K2" s="6" t="s">
        <v>4</v>
      </c>
      <c r="L2" s="23">
        <f t="array" ref="L2:N6">LINEST(MRData!$A$2:$A$13, MRData!$B$2:$C$13,TRUE,TRUE)</f>
        <v>44.999999999999986</v>
      </c>
      <c r="M2" s="24">
        <v>7.4</v>
      </c>
      <c r="N2" s="27">
        <v>130</v>
      </c>
    </row>
    <row r="3" spans="1:14" ht="15" customHeight="1" x14ac:dyDescent="0.25">
      <c r="A3" s="8" t="s">
        <v>5</v>
      </c>
      <c r="B3" s="9"/>
      <c r="K3" s="10" t="s">
        <v>6</v>
      </c>
      <c r="L3" s="22">
        <v>13.054373468943909</v>
      </c>
      <c r="M3" s="7">
        <v>1.1008414290222963</v>
      </c>
      <c r="N3" s="28">
        <v>15.689404303777991</v>
      </c>
    </row>
    <row r="4" spans="1:14" ht="15" customHeight="1" x14ac:dyDescent="0.25">
      <c r="A4" s="11" t="s">
        <v>7</v>
      </c>
      <c r="B4" s="12">
        <f>SQRT(C12/C14)</f>
        <v>0.92939775294578952</v>
      </c>
      <c r="K4" s="6" t="s">
        <v>8</v>
      </c>
      <c r="L4" s="22">
        <v>0.86378018318068273</v>
      </c>
      <c r="M4" s="7">
        <v>21.317702607092642</v>
      </c>
      <c r="N4" s="28" t="e">
        <v>#N/A</v>
      </c>
    </row>
    <row r="5" spans="1:14" ht="15" customHeight="1" x14ac:dyDescent="0.25">
      <c r="A5" s="11" t="s">
        <v>9</v>
      </c>
      <c r="B5" s="12">
        <f>L4</f>
        <v>0.86378018318068273</v>
      </c>
      <c r="K5" s="10" t="s">
        <v>10</v>
      </c>
      <c r="L5" s="22">
        <v>28.534841075794624</v>
      </c>
      <c r="M5" s="13">
        <v>9</v>
      </c>
      <c r="N5" s="28" t="e">
        <v>#N/A</v>
      </c>
    </row>
    <row r="6" spans="1:14" ht="15" customHeight="1" thickBot="1" x14ac:dyDescent="0.3">
      <c r="A6" s="11" t="s">
        <v>11</v>
      </c>
      <c r="B6" s="12">
        <f>1-(B14/B13)*(C13/C14)</f>
        <v>0.83350911277639006</v>
      </c>
      <c r="K6" s="6" t="s">
        <v>12</v>
      </c>
      <c r="L6" s="25">
        <v>25935</v>
      </c>
      <c r="M6" s="26">
        <v>4089.9999999999995</v>
      </c>
      <c r="N6" s="29" t="e">
        <v>#N/A</v>
      </c>
    </row>
    <row r="7" spans="1:14" ht="15" customHeight="1" x14ac:dyDescent="0.25">
      <c r="A7" s="11" t="s">
        <v>13</v>
      </c>
      <c r="B7" s="12">
        <f>M4</f>
        <v>21.317702607092642</v>
      </c>
      <c r="K7" s="14"/>
      <c r="L7" s="15"/>
      <c r="M7" s="15"/>
      <c r="N7" s="16"/>
    </row>
    <row r="8" spans="1:14" ht="15" customHeight="1" thickBot="1" x14ac:dyDescent="0.3">
      <c r="A8" s="17" t="s">
        <v>14</v>
      </c>
      <c r="B8" s="17">
        <f>COUNT(MRData!$A$2:$A$13)</f>
        <v>12</v>
      </c>
      <c r="K8" s="14" t="s">
        <v>15</v>
      </c>
      <c r="L8" s="18">
        <v>0.95</v>
      </c>
      <c r="M8" s="15"/>
      <c r="N8" s="16"/>
    </row>
    <row r="9" spans="1:14" ht="15" customHeight="1" x14ac:dyDescent="0.25">
      <c r="K9" s="19" t="s">
        <v>16</v>
      </c>
      <c r="L9" s="15">
        <f>_xlfn.T.INV.2T(1-L8, B13)</f>
        <v>2.2621571627982049</v>
      </c>
      <c r="M9" s="15"/>
      <c r="N9" s="16"/>
    </row>
    <row r="10" spans="1:14" ht="15" customHeight="1" thickBot="1" x14ac:dyDescent="0.3">
      <c r="A10" s="5" t="s">
        <v>17</v>
      </c>
      <c r="K10" s="14" t="s">
        <v>18</v>
      </c>
      <c r="L10" s="15">
        <f>L$9 * C17</f>
        <v>35.491898325828366</v>
      </c>
      <c r="M10" s="15"/>
      <c r="N10" s="16"/>
    </row>
    <row r="11" spans="1:14" ht="15" customHeight="1" x14ac:dyDescent="0.25">
      <c r="A11" s="20"/>
      <c r="B11" s="20" t="s">
        <v>19</v>
      </c>
      <c r="C11" s="20" t="s">
        <v>20</v>
      </c>
      <c r="D11" s="20" t="s">
        <v>21</v>
      </c>
      <c r="E11" s="20" t="s">
        <v>22</v>
      </c>
      <c r="F11" s="20" t="s">
        <v>23</v>
      </c>
      <c r="K11" s="14" t="s">
        <v>24</v>
      </c>
      <c r="L11" s="15">
        <f>L$9 * C18</f>
        <v>2.4902763237677994</v>
      </c>
      <c r="M11" s="15"/>
      <c r="N11" s="16"/>
    </row>
    <row r="12" spans="1:14" ht="15" customHeight="1" x14ac:dyDescent="0.25">
      <c r="A12" s="11" t="s">
        <v>25</v>
      </c>
      <c r="B12" s="11">
        <f>B14-B13</f>
        <v>2</v>
      </c>
      <c r="C12" s="12">
        <f>L6</f>
        <v>25935</v>
      </c>
      <c r="D12" s="12">
        <f>C12/B12</f>
        <v>12967.5</v>
      </c>
      <c r="E12" s="12">
        <f>L5</f>
        <v>28.534841075794624</v>
      </c>
      <c r="F12" s="12">
        <f>_xlfn.F.DIST.RT(E12, B12, B13)</f>
        <v>1.2708120192348759E-4</v>
      </c>
      <c r="K12" s="14" t="s">
        <v>26</v>
      </c>
      <c r="L12" s="15">
        <f>L$9 * C19</f>
        <v>29.531044448614313</v>
      </c>
    </row>
    <row r="13" spans="1:14" ht="15" customHeight="1" x14ac:dyDescent="0.25">
      <c r="A13" s="11" t="s">
        <v>27</v>
      </c>
      <c r="B13" s="11">
        <f>M5</f>
        <v>9</v>
      </c>
      <c r="C13" s="12">
        <f>M6</f>
        <v>4089.9999999999995</v>
      </c>
      <c r="D13" s="12">
        <f>C13/B13</f>
        <v>454.4444444444444</v>
      </c>
      <c r="E13" s="12"/>
      <c r="F13" s="12"/>
    </row>
    <row r="14" spans="1:14" ht="15" customHeight="1" thickBot="1" x14ac:dyDescent="0.3">
      <c r="A14" s="17" t="s">
        <v>28</v>
      </c>
      <c r="B14" s="17">
        <f>B8-1</f>
        <v>11</v>
      </c>
      <c r="C14" s="21">
        <f>C12+C13</f>
        <v>30025</v>
      </c>
      <c r="D14" s="21"/>
      <c r="E14" s="21"/>
      <c r="F14" s="21"/>
    </row>
    <row r="15" spans="1:14" ht="15" customHeight="1" thickBot="1" x14ac:dyDescent="0.3"/>
    <row r="16" spans="1:14" ht="15" customHeight="1" x14ac:dyDescent="0.25">
      <c r="A16" s="20"/>
      <c r="B16" s="20" t="s">
        <v>29</v>
      </c>
      <c r="C16" s="20" t="s">
        <v>13</v>
      </c>
      <c r="D16" s="20" t="s">
        <v>30</v>
      </c>
      <c r="E16" s="20" t="s">
        <v>31</v>
      </c>
      <c r="F16" s="20" t="str">
        <f>"Lower " &amp; TEXT(L8, "##%")</f>
        <v>Lower 95%</v>
      </c>
      <c r="G16" s="20" t="str">
        <f>"Upper " &amp; TEXT(L8, "##%")</f>
        <v>Upper 95%</v>
      </c>
      <c r="H16" s="20" t="str">
        <f t="shared" ref="H16:I17" si="0">F16</f>
        <v>Lower 95%</v>
      </c>
      <c r="I16" s="20" t="str">
        <f t="shared" si="0"/>
        <v>Upper 95%</v>
      </c>
    </row>
    <row r="17" spans="1:9" ht="15" customHeight="1" x14ac:dyDescent="0.25">
      <c r="A17" s="11" t="s">
        <v>32</v>
      </c>
      <c r="B17" s="12">
        <f>$N$2</f>
        <v>130</v>
      </c>
      <c r="C17" s="12">
        <f>$N$3</f>
        <v>15.689404303777991</v>
      </c>
      <c r="D17" s="12">
        <f>B17/C17</f>
        <v>8.2858467716773756</v>
      </c>
      <c r="E17" s="12">
        <f>_xlfn.T.DIST.2T(ABS(D17), B$13)</f>
        <v>1.6703045774952695E-5</v>
      </c>
      <c r="F17" s="12">
        <f>B17-L10</f>
        <v>94.508101674171627</v>
      </c>
      <c r="G17" s="12">
        <f>B17+L10</f>
        <v>165.49189832582837</v>
      </c>
      <c r="H17" s="12">
        <f t="shared" si="0"/>
        <v>94.508101674171627</v>
      </c>
      <c r="I17" s="12">
        <f t="shared" si="0"/>
        <v>165.49189832582837</v>
      </c>
    </row>
    <row r="18" spans="1:9" ht="15" customHeight="1" x14ac:dyDescent="0.25">
      <c r="A18" s="11" t="str">
        <f>MRData!B1</f>
        <v>Shelf Space</v>
      </c>
      <c r="B18" s="12">
        <f>$M$2</f>
        <v>7.4</v>
      </c>
      <c r="C18" s="12">
        <f>$M$3</f>
        <v>1.1008414290222963</v>
      </c>
      <c r="D18" s="12">
        <f t="shared" ref="D18:D19" si="1">B18/C18</f>
        <v>6.7221307310102345</v>
      </c>
      <c r="E18" s="12">
        <f t="shared" ref="E18:E19" si="2">_xlfn.T.DIST.2T(ABS(D18), B$13)</f>
        <v>8.633598100364238E-5</v>
      </c>
      <c r="F18" s="12">
        <f t="shared" ref="F18:F19" si="3">B18-L11</f>
        <v>4.9097236762322005</v>
      </c>
      <c r="G18" s="12">
        <f t="shared" ref="G18:G19" si="4">B18+L11</f>
        <v>9.8902763237678002</v>
      </c>
      <c r="H18" s="12">
        <f t="shared" ref="H18:H19" si="5">F18</f>
        <v>4.9097236762322005</v>
      </c>
      <c r="I18" s="12">
        <f t="shared" ref="I18:I19" si="6">G18</f>
        <v>9.8902763237678002</v>
      </c>
    </row>
    <row r="19" spans="1:9" ht="15" customHeight="1" thickBot="1" x14ac:dyDescent="0.3">
      <c r="A19" s="17" t="str">
        <f>MRData!C1</f>
        <v>Aisle Location</v>
      </c>
      <c r="B19" s="21">
        <f>$L$2</f>
        <v>44.999999999999986</v>
      </c>
      <c r="C19" s="21">
        <f>$L$3</f>
        <v>13.054373468943909</v>
      </c>
      <c r="D19" s="21">
        <f t="shared" si="1"/>
        <v>3.447120622606215</v>
      </c>
      <c r="E19" s="21">
        <f t="shared" si="2"/>
        <v>7.3078608289045043E-3</v>
      </c>
      <c r="F19" s="21">
        <f t="shared" si="3"/>
        <v>15.468955551385672</v>
      </c>
      <c r="G19" s="21">
        <f t="shared" si="4"/>
        <v>74.531044448614296</v>
      </c>
      <c r="H19" s="21">
        <f t="shared" si="5"/>
        <v>15.468955551385672</v>
      </c>
      <c r="I19" s="21">
        <f t="shared" si="6"/>
        <v>74.531044448614296</v>
      </c>
    </row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</sheetData>
  <mergeCells count="1">
    <mergeCell ref="K1:N1"/>
  </mergeCells>
  <pageMargins left="0.7" right="0.7" top="0.75" bottom="0.75" header="0.3" footer="0.3"/>
  <pageSetup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3"/>
  <sheetViews>
    <sheetView workbookViewId="0">
      <selection activeCell="E4" sqref="E4"/>
    </sheetView>
  </sheetViews>
  <sheetFormatPr defaultRowHeight="15" x14ac:dyDescent="0.25"/>
  <cols>
    <col min="1" max="1" width="11.140625" style="2" bestFit="1" customWidth="1"/>
    <col min="2" max="2" width="13.42578125" style="2" bestFit="1" customWidth="1"/>
    <col min="3" max="3" width="14" style="2" bestFit="1" customWidth="1"/>
    <col min="4" max="16384" width="9.140625" style="2"/>
  </cols>
  <sheetData>
    <row r="1" spans="1:3" x14ac:dyDescent="0.25">
      <c r="A1" s="1" t="s">
        <v>1</v>
      </c>
      <c r="B1" s="1" t="s">
        <v>2</v>
      </c>
      <c r="C1" s="1" t="s">
        <v>0</v>
      </c>
    </row>
    <row r="2" spans="1:3" x14ac:dyDescent="0.25">
      <c r="A2" s="3">
        <v>5</v>
      </c>
      <c r="B2" s="3">
        <v>0</v>
      </c>
      <c r="C2" s="3">
        <v>160</v>
      </c>
    </row>
    <row r="3" spans="1:3" x14ac:dyDescent="0.25">
      <c r="A3" s="3">
        <v>5</v>
      </c>
      <c r="B3" s="3">
        <v>1</v>
      </c>
      <c r="C3" s="3">
        <v>220</v>
      </c>
    </row>
    <row r="4" spans="1:3" x14ac:dyDescent="0.25">
      <c r="A4" s="3">
        <v>5</v>
      </c>
      <c r="B4" s="3">
        <v>0</v>
      </c>
      <c r="C4" s="3">
        <v>140</v>
      </c>
    </row>
    <row r="5" spans="1:3" x14ac:dyDescent="0.25">
      <c r="A5" s="3">
        <v>10</v>
      </c>
      <c r="B5" s="3">
        <v>0</v>
      </c>
      <c r="C5" s="3">
        <v>190</v>
      </c>
    </row>
    <row r="6" spans="1:3" x14ac:dyDescent="0.25">
      <c r="A6" s="3">
        <v>10</v>
      </c>
      <c r="B6" s="3">
        <v>0</v>
      </c>
      <c r="C6" s="3">
        <v>240</v>
      </c>
    </row>
    <row r="7" spans="1:3" x14ac:dyDescent="0.25">
      <c r="A7" s="3">
        <v>10</v>
      </c>
      <c r="B7" s="3">
        <v>1</v>
      </c>
      <c r="C7" s="3">
        <v>260</v>
      </c>
    </row>
    <row r="8" spans="1:3" x14ac:dyDescent="0.25">
      <c r="A8" s="3">
        <v>15</v>
      </c>
      <c r="B8" s="3">
        <v>0</v>
      </c>
      <c r="C8" s="3">
        <v>230</v>
      </c>
    </row>
    <row r="9" spans="1:3" x14ac:dyDescent="0.25">
      <c r="A9" s="3">
        <v>15</v>
      </c>
      <c r="B9" s="3">
        <v>0</v>
      </c>
      <c r="C9" s="3">
        <v>270</v>
      </c>
    </row>
    <row r="10" spans="1:3" x14ac:dyDescent="0.25">
      <c r="A10" s="3">
        <v>15</v>
      </c>
      <c r="B10" s="3">
        <v>1</v>
      </c>
      <c r="C10" s="3">
        <v>280</v>
      </c>
    </row>
    <row r="11" spans="1:3" x14ac:dyDescent="0.25">
      <c r="A11" s="3">
        <v>20</v>
      </c>
      <c r="B11" s="3">
        <v>0</v>
      </c>
      <c r="C11" s="3">
        <v>260</v>
      </c>
    </row>
    <row r="12" spans="1:3" x14ac:dyDescent="0.25">
      <c r="A12" s="3">
        <v>20</v>
      </c>
      <c r="B12" s="3">
        <v>0</v>
      </c>
      <c r="C12" s="3">
        <v>290</v>
      </c>
    </row>
    <row r="13" spans="1:3" x14ac:dyDescent="0.25">
      <c r="A13" s="4">
        <v>20</v>
      </c>
      <c r="B13" s="4">
        <v>1</v>
      </c>
      <c r="C13" s="4">
        <v>310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</vt:vector>
  </HeadingPairs>
  <TitlesOfParts>
    <vt:vector size="11" baseType="lpstr">
      <vt:lpstr>X2</vt:lpstr>
      <vt:lpstr>X1</vt:lpstr>
      <vt:lpstr>MRData</vt:lpstr>
      <vt:lpstr>DurbinWatson</vt:lpstr>
      <vt:lpstr>PlotData2</vt:lpstr>
      <vt:lpstr>PlotData</vt:lpstr>
      <vt:lpstr>Residuals</vt:lpstr>
      <vt:lpstr>COMPUTE</vt:lpstr>
      <vt:lpstr>DATA</vt:lpstr>
      <vt:lpstr>Residual Plot</vt:lpstr>
      <vt:lpstr>Residual Plot for Shelf Space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Alan Gin</cp:lastModifiedBy>
  <dcterms:created xsi:type="dcterms:W3CDTF">2012-10-25T20:01:07Z</dcterms:created>
  <dcterms:modified xsi:type="dcterms:W3CDTF">2017-02-22T11:07:41Z</dcterms:modified>
</cp:coreProperties>
</file>